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6" yWindow="60" windowWidth="22932" windowHeight="950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C6" s="1"/>
  <c r="C42" s="1"/>
  <c r="K8" s="1"/>
  <c r="W20"/>
  <c r="C43"/>
  <c r="X20" s="1"/>
  <c r="W16" l="1"/>
  <c r="W17"/>
  <c r="W18"/>
</calcChain>
</file>

<file path=xl/sharedStrings.xml><?xml version="1.0" encoding="utf-8"?>
<sst xmlns="http://schemas.openxmlformats.org/spreadsheetml/2006/main" count="28" uniqueCount="26">
  <si>
    <t>Peak voltage</t>
  </si>
  <si>
    <t>Frquency (MHz)</t>
  </si>
  <si>
    <t># Turns</t>
  </si>
  <si>
    <t>DC current (milli amps)</t>
  </si>
  <si>
    <t>(from Table 1)</t>
  </si>
  <si>
    <t>Table 2</t>
  </si>
  <si>
    <r>
      <t>Inductance (</t>
    </r>
    <r>
      <rPr>
        <b/>
        <sz val="11"/>
        <color theme="1"/>
        <rFont val="Calibri"/>
        <family val="2"/>
      </rPr>
      <t>μ henries)</t>
    </r>
  </si>
  <si>
    <r>
      <t>Eff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</si>
  <si>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Max flux (gauss)</t>
  </si>
  <si>
    <t xml:space="preserve">   Frequency (MHz)</t>
  </si>
  <si>
    <t>B field (RMS)</t>
  </si>
  <si>
    <t>FM / RTTY</t>
  </si>
  <si>
    <t>gauss</t>
  </si>
  <si>
    <t xml:space="preserve">  Estimated  B field incl mode</t>
  </si>
  <si>
    <t xml:space="preserve">          CW</t>
  </si>
  <si>
    <t xml:space="preserve">          SSB</t>
  </si>
  <si>
    <t>Toroid Inductor Magnetic Flux Calculator</t>
  </si>
  <si>
    <t>Core OD (inches)</t>
  </si>
  <si>
    <r>
      <t xml:space="preserve">   Eff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</si>
  <si>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 xml:space="preserve">  Max RMS flux at </t>
  </si>
  <si>
    <t>Peak Envelope Power (Watts)</t>
  </si>
  <si>
    <t>Impedance across core (ohms)</t>
  </si>
  <si>
    <t>Calculated peak voltage</t>
  </si>
  <si>
    <t xml:space="preserve">   Calculated </t>
  </si>
  <si>
    <t xml:space="preserve">          Effective Area Chart</t>
  </si>
  <si>
    <t>1.14 (0.29 H)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</si>
</sst>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thick">
        <color auto="1"/>
      </right>
      <top style="hair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1" xfId="0" applyBorder="1"/>
    <xf numFmtId="0" fontId="1" fillId="0" borderId="2" xfId="0" applyFont="1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 applyAlignment="1">
      <alignment horizontal="center"/>
    </xf>
    <xf numFmtId="2" fontId="2" fillId="0" borderId="1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0" xfId="0" applyNumberFormat="1" applyFont="1" applyBorder="1" applyAlignment="1">
      <alignment horizontal="left"/>
    </xf>
    <xf numFmtId="0" fontId="2" fillId="0" borderId="7" xfId="0" applyFont="1" applyBorder="1"/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/>
    <xf numFmtId="0" fontId="2" fillId="0" borderId="6" xfId="0" applyFont="1" applyBorder="1"/>
    <xf numFmtId="2" fontId="2" fillId="0" borderId="7" xfId="0" applyNumberFormat="1" applyFont="1" applyBorder="1"/>
    <xf numFmtId="0" fontId="5" fillId="0" borderId="1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0" xfId="0" applyNumberFormat="1" applyFont="1" applyAlignment="1">
      <alignment horizontal="left"/>
    </xf>
    <xf numFmtId="0" fontId="6" fillId="0" borderId="9" xfId="0" applyFont="1" applyFill="1" applyBorder="1"/>
    <xf numFmtId="2" fontId="6" fillId="0" borderId="10" xfId="0" applyNumberFormat="1" applyFont="1" applyBorder="1" applyAlignment="1">
      <alignment horizontal="center"/>
    </xf>
    <xf numFmtId="0" fontId="6" fillId="0" borderId="1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9" xfId="0" applyFont="1" applyBorder="1"/>
    <xf numFmtId="0" fontId="2" fillId="0" borderId="11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541020</xdr:colOff>
      <xdr:row>6</xdr:row>
      <xdr:rowOff>22860</xdr:rowOff>
    </xdr:from>
    <xdr:to>
      <xdr:col>10</xdr:col>
      <xdr:colOff>495300</xdr:colOff>
      <xdr:row>15</xdr:row>
      <xdr:rowOff>38100</xdr:rowOff>
    </xdr:to>
    <xdr:cxnSp macro="">
      <xdr:nvCxnSpPr>
        <xdr:cNvPr id="3" name="Straight Arrow Connector 2"/>
        <xdr:cNvCxnSpPr/>
      </xdr:nvCxnSpPr>
      <xdr:spPr>
        <a:xfrm rot="10800000">
          <a:off x="769620" y="1226820"/>
          <a:ext cx="3787140" cy="17907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15</xdr:row>
      <xdr:rowOff>45720</xdr:rowOff>
    </xdr:from>
    <xdr:to>
      <xdr:col>10</xdr:col>
      <xdr:colOff>510540</xdr:colOff>
      <xdr:row>15</xdr:row>
      <xdr:rowOff>60960</xdr:rowOff>
    </xdr:to>
    <xdr:cxnSp macro="">
      <xdr:nvCxnSpPr>
        <xdr:cNvPr id="6" name="Straight Connector 5"/>
        <xdr:cNvCxnSpPr/>
      </xdr:nvCxnSpPr>
      <xdr:spPr>
        <a:xfrm rot="10800000" flipV="1">
          <a:off x="2987040" y="3025140"/>
          <a:ext cx="1584960" cy="1524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43"/>
  <sheetViews>
    <sheetView showGridLines="0" tabSelected="1" workbookViewId="0">
      <selection activeCell="I19" sqref="I19"/>
    </sheetView>
  </sheetViews>
  <sheetFormatPr defaultRowHeight="14.4"/>
  <cols>
    <col min="1" max="1" width="2.5546875" customWidth="1"/>
    <col min="2" max="2" width="0.77734375" customWidth="1"/>
    <col min="3" max="3" width="14" customWidth="1"/>
    <col min="4" max="4" width="1.21875" customWidth="1"/>
    <col min="5" max="5" width="14.77734375" customWidth="1"/>
    <col min="6" max="6" width="1.44140625" customWidth="1"/>
    <col min="7" max="7" width="7.5546875" customWidth="1"/>
    <col min="8" max="8" width="1.21875" customWidth="1"/>
    <col min="9" max="9" width="14.44140625" customWidth="1"/>
    <col min="10" max="10" width="1.21875" customWidth="1"/>
    <col min="11" max="11" width="20" customWidth="1"/>
    <col min="12" max="12" width="1.109375" customWidth="1"/>
    <col min="13" max="13" width="19.88671875" customWidth="1"/>
    <col min="14" max="14" width="2" customWidth="1"/>
    <col min="15" max="15" width="16.44140625" customWidth="1"/>
    <col min="16" max="16" width="1.44140625" customWidth="1"/>
    <col min="17" max="17" width="13.33203125" customWidth="1"/>
    <col min="18" max="18" width="1.77734375" customWidth="1"/>
    <col min="19" max="19" width="1.44140625" customWidth="1"/>
    <col min="20" max="20" width="2.109375" customWidth="1"/>
    <col min="21" max="21" width="8.88671875" customWidth="1"/>
    <col min="22" max="22" width="16.6640625" customWidth="1"/>
    <col min="23" max="23" width="13.21875" customWidth="1"/>
    <col min="24" max="24" width="13.6640625" customWidth="1"/>
  </cols>
  <sheetData>
    <row r="1" spans="2:24" ht="15" thickBot="1"/>
    <row r="2" spans="2:24" ht="18.600000000000001" thickTop="1">
      <c r="B2" s="5"/>
      <c r="C2" s="2"/>
      <c r="D2" s="2"/>
      <c r="E2" s="6" t="s">
        <v>16</v>
      </c>
      <c r="F2" s="6"/>
      <c r="G2" s="6"/>
      <c r="H2" s="2"/>
      <c r="I2" s="2"/>
      <c r="J2" s="2"/>
      <c r="K2" s="2"/>
      <c r="L2" s="2"/>
      <c r="M2" s="2"/>
      <c r="N2" s="3"/>
      <c r="O2" s="43" t="s">
        <v>24</v>
      </c>
      <c r="P2" s="15"/>
      <c r="Q2" s="16"/>
      <c r="U2" s="14"/>
      <c r="V2" s="15" t="s">
        <v>5</v>
      </c>
      <c r="W2" s="15"/>
      <c r="X2" s="16"/>
    </row>
    <row r="3" spans="2:24" ht="16.2">
      <c r="B3" s="3"/>
      <c r="C3" s="9" t="s">
        <v>23</v>
      </c>
      <c r="D3" s="4"/>
      <c r="E3" s="4"/>
      <c r="F3" s="4"/>
      <c r="G3" s="4"/>
      <c r="H3" s="4"/>
      <c r="I3" s="4"/>
      <c r="J3" s="4"/>
      <c r="K3" s="4"/>
      <c r="L3" s="4"/>
      <c r="M3" s="4"/>
      <c r="N3" s="3"/>
      <c r="O3" s="17" t="s">
        <v>17</v>
      </c>
      <c r="P3" s="10"/>
      <c r="Q3" s="18" t="s">
        <v>7</v>
      </c>
      <c r="U3" s="22" t="s">
        <v>9</v>
      </c>
      <c r="V3" s="9"/>
      <c r="W3" s="9" t="s">
        <v>8</v>
      </c>
      <c r="X3" s="23"/>
    </row>
    <row r="4" spans="2:24" ht="16.2">
      <c r="B4" s="3"/>
      <c r="C4" s="10" t="s">
        <v>0</v>
      </c>
      <c r="D4" s="9"/>
      <c r="E4" s="9" t="s">
        <v>1</v>
      </c>
      <c r="F4" s="9"/>
      <c r="G4" s="9" t="s">
        <v>2</v>
      </c>
      <c r="H4" s="9"/>
      <c r="I4" s="9" t="s">
        <v>18</v>
      </c>
      <c r="J4" s="9"/>
      <c r="K4" s="9" t="s">
        <v>6</v>
      </c>
      <c r="L4" s="9"/>
      <c r="M4" s="9" t="s">
        <v>3</v>
      </c>
      <c r="N4" s="3"/>
      <c r="O4" s="49">
        <v>0.23</v>
      </c>
      <c r="P4" s="50"/>
      <c r="Q4" s="51">
        <v>2.4E-2</v>
      </c>
      <c r="U4" s="17">
        <v>0.1</v>
      </c>
      <c r="V4" s="10"/>
      <c r="W4" s="10">
        <v>500</v>
      </c>
      <c r="X4" s="23"/>
    </row>
    <row r="5" spans="2:24">
      <c r="B5" s="3"/>
      <c r="C5" s="10"/>
      <c r="D5" s="10"/>
      <c r="E5" s="10"/>
      <c r="F5" s="10"/>
      <c r="G5" s="10"/>
      <c r="H5" s="10"/>
      <c r="I5" s="10" t="s">
        <v>4</v>
      </c>
      <c r="J5" s="10"/>
      <c r="K5" s="10"/>
      <c r="L5" s="10"/>
      <c r="M5" s="10"/>
      <c r="N5" s="3"/>
      <c r="O5" s="52">
        <v>0.375</v>
      </c>
      <c r="P5" s="53"/>
      <c r="Q5" s="54">
        <v>7.8E-2</v>
      </c>
      <c r="U5" s="33">
        <v>1</v>
      </c>
      <c r="V5" s="34"/>
      <c r="W5" s="34">
        <v>127</v>
      </c>
      <c r="X5" s="36"/>
    </row>
    <row r="6" spans="2:24">
      <c r="B6" s="3"/>
      <c r="C6" s="48">
        <f>G16</f>
        <v>200</v>
      </c>
      <c r="D6" s="27"/>
      <c r="E6" s="32">
        <v>3.5</v>
      </c>
      <c r="F6" s="27"/>
      <c r="G6" s="32">
        <v>17</v>
      </c>
      <c r="H6" s="27"/>
      <c r="I6" s="32">
        <v>0.79200000000000004</v>
      </c>
      <c r="J6" s="27"/>
      <c r="K6" s="32">
        <v>3</v>
      </c>
      <c r="L6" s="27"/>
      <c r="M6" s="32">
        <v>0</v>
      </c>
      <c r="N6" s="3"/>
      <c r="O6" s="55">
        <v>0.5</v>
      </c>
      <c r="P6" s="56"/>
      <c r="Q6" s="57">
        <v>0.13300000000000001</v>
      </c>
      <c r="U6" s="33">
        <v>3.5</v>
      </c>
      <c r="V6" s="34"/>
      <c r="W6" s="34">
        <v>80</v>
      </c>
      <c r="X6" s="36"/>
    </row>
    <row r="7" spans="2:24" ht="15" thickBot="1"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3">
        <v>0.82499999999999996</v>
      </c>
      <c r="P7" s="34"/>
      <c r="Q7" s="35">
        <v>0.24299999999999999</v>
      </c>
      <c r="U7" s="33">
        <v>7</v>
      </c>
      <c r="V7" s="34"/>
      <c r="W7" s="34">
        <v>60</v>
      </c>
      <c r="X7" s="36"/>
    </row>
    <row r="8" spans="2:24" ht="15.6" thickTop="1" thickBot="1">
      <c r="B8" s="3"/>
      <c r="F8" s="9"/>
      <c r="G8" s="9"/>
      <c r="H8" s="9"/>
      <c r="I8" s="12" t="s">
        <v>10</v>
      </c>
      <c r="J8" s="11"/>
      <c r="K8" s="13" t="str">
        <f>ROUND(C42,2)&amp;" gauss"</f>
        <v>67.59 gauss</v>
      </c>
      <c r="L8" s="9"/>
      <c r="M8" s="9"/>
      <c r="N8" s="3"/>
      <c r="O8" s="33" t="s">
        <v>25</v>
      </c>
      <c r="P8" s="34"/>
      <c r="Q8" s="35">
        <v>0.375</v>
      </c>
      <c r="U8" s="33">
        <v>14</v>
      </c>
      <c r="V8" s="34"/>
      <c r="W8" s="34">
        <v>46</v>
      </c>
      <c r="X8" s="36"/>
    </row>
    <row r="9" spans="2:24" ht="15.6" thickTop="1" thickBot="1">
      <c r="B9" s="7"/>
      <c r="C9" s="8"/>
      <c r="D9" s="8"/>
      <c r="E9" s="8"/>
      <c r="F9" s="26"/>
      <c r="G9" s="26"/>
      <c r="H9" s="26"/>
      <c r="I9" s="26"/>
      <c r="J9" s="26"/>
      <c r="K9" s="26"/>
      <c r="L9" s="26"/>
      <c r="M9" s="24"/>
      <c r="N9" s="3"/>
      <c r="O9" s="33">
        <v>1.4</v>
      </c>
      <c r="P9" s="34"/>
      <c r="Q9" s="35">
        <v>0.79200000000000004</v>
      </c>
      <c r="U9" s="33">
        <v>21</v>
      </c>
      <c r="V9" s="34"/>
      <c r="W9" s="34">
        <v>41</v>
      </c>
      <c r="X9" s="36"/>
    </row>
    <row r="10" spans="2:24" ht="15.6" thickTop="1" thickBo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"/>
      <c r="O10" s="19">
        <v>2.4</v>
      </c>
      <c r="P10" s="20"/>
      <c r="Q10" s="21">
        <v>1.61</v>
      </c>
      <c r="U10" s="17">
        <v>30</v>
      </c>
      <c r="V10" s="10"/>
      <c r="W10" s="10">
        <v>37</v>
      </c>
      <c r="X10" s="23"/>
    </row>
    <row r="11" spans="2:24" ht="15.6" thickTop="1" thickBot="1">
      <c r="U11" s="19"/>
      <c r="V11" s="20"/>
      <c r="W11" s="20"/>
      <c r="X11" s="24"/>
    </row>
    <row r="12" spans="2:24" ht="15.6" thickTop="1" thickBot="1"/>
    <row r="13" spans="2:24" ht="15.6" thickTop="1" thickBot="1">
      <c r="C13" s="43" t="s">
        <v>20</v>
      </c>
      <c r="D13" s="15"/>
      <c r="E13" s="15"/>
      <c r="F13" s="15"/>
      <c r="G13" s="46">
        <v>100</v>
      </c>
    </row>
    <row r="14" spans="2:24" ht="16.8" thickTop="1" thickBot="1">
      <c r="C14" s="29" t="s">
        <v>21</v>
      </c>
      <c r="D14" s="26"/>
      <c r="E14" s="26"/>
      <c r="F14" s="26"/>
      <c r="G14" s="47">
        <v>200</v>
      </c>
      <c r="V14" s="31" t="s">
        <v>13</v>
      </c>
      <c r="W14" s="15"/>
      <c r="X14" s="16"/>
    </row>
    <row r="15" spans="2:24" ht="15.6" thickTop="1" thickBot="1">
      <c r="C15" s="41"/>
      <c r="D15" s="41"/>
      <c r="E15" s="41"/>
      <c r="F15" s="41"/>
      <c r="G15" s="42"/>
      <c r="V15" s="22"/>
      <c r="W15" s="9"/>
      <c r="X15" s="23"/>
    </row>
    <row r="16" spans="2:24" ht="15.6" thickTop="1" thickBot="1">
      <c r="C16" s="44" t="s">
        <v>22</v>
      </c>
      <c r="D16" s="11"/>
      <c r="E16" s="11"/>
      <c r="F16" s="11"/>
      <c r="G16" s="45">
        <f>(G13*2*G14)^0.5</f>
        <v>200</v>
      </c>
      <c r="V16" s="22" t="s">
        <v>14</v>
      </c>
      <c r="W16" s="28">
        <f>C42*0.4</f>
        <v>27.036203506791736</v>
      </c>
      <c r="X16" s="23" t="s">
        <v>12</v>
      </c>
    </row>
    <row r="17" spans="3:25" ht="15" thickTop="1">
      <c r="C17" s="41"/>
      <c r="D17" s="41"/>
      <c r="E17" s="41"/>
      <c r="F17" s="41"/>
      <c r="G17" s="41"/>
      <c r="V17" s="22" t="s">
        <v>15</v>
      </c>
      <c r="W17" s="28">
        <f>C42*0.5</f>
        <v>33.79525438348967</v>
      </c>
      <c r="X17" s="23" t="s">
        <v>12</v>
      </c>
    </row>
    <row r="18" spans="3:25" ht="15" thickBot="1">
      <c r="V18" s="29" t="s">
        <v>11</v>
      </c>
      <c r="W18" s="30">
        <f>C42</f>
        <v>67.59050876697934</v>
      </c>
      <c r="X18" s="24" t="s">
        <v>12</v>
      </c>
    </row>
    <row r="19" spans="3:25" ht="15.6" thickTop="1" thickBot="1"/>
    <row r="20" spans="3:25" ht="16.8" thickTop="1" thickBot="1">
      <c r="V20" s="38" t="s">
        <v>19</v>
      </c>
      <c r="W20" s="39" t="str">
        <f>E6&amp;" MHz  = "</f>
        <v xml:space="preserve">3.5 MHz  = </v>
      </c>
      <c r="X20" s="40" t="str">
        <f>C43&amp;"   gauss"</f>
        <v>79.52   gauss</v>
      </c>
      <c r="Y20" s="4"/>
    </row>
    <row r="21" spans="3:25" ht="15" thickTop="1"/>
    <row r="23" spans="3:25">
      <c r="C23" s="1"/>
      <c r="D23" s="1"/>
      <c r="E23" s="1"/>
    </row>
    <row r="42" spans="3:3">
      <c r="C42" s="25">
        <f>( (100*C6) /(4.44 *E6*G6*I6) *0.7071+(K6*M6*0.1)/(G6*I6))</f>
        <v>67.59050876697934</v>
      </c>
    </row>
    <row r="43" spans="3:3">
      <c r="C43" s="37">
        <f>ROUND(128*E6^-0.38,2)</f>
        <v>79.52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dmkozma@optonline.net</dc:creator>
  <cp:lastModifiedBy>Mike</cp:lastModifiedBy>
  <dcterms:created xsi:type="dcterms:W3CDTF">2022-03-01T15:36:34Z</dcterms:created>
  <dcterms:modified xsi:type="dcterms:W3CDTF">2024-10-21T21:50:06Z</dcterms:modified>
</cp:coreProperties>
</file>